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 Topp\OneDrive\DJT\GMANZ\GMANZ Benchmarking project\Club Benchmarking 2020\"/>
    </mc:Choice>
  </mc:AlternateContent>
  <xr:revisionPtr revIDLastSave="0" documentId="8_{72DD5182-0640-4B13-A1A6-D203A822021F}" xr6:coauthVersionLast="47" xr6:coauthVersionMax="47" xr10:uidLastSave="{00000000-0000-0000-0000-000000000000}"/>
  <bookViews>
    <workbookView xWindow="-110" yWindow="-110" windowWidth="19420" windowHeight="10080" xr2:uid="{E9CD93DF-891C-4EDB-A0FE-2528C1B92F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R33" i="1"/>
  <c r="R32" i="1"/>
  <c r="P34" i="1"/>
  <c r="R21" i="1"/>
  <c r="R23" i="1"/>
  <c r="R24" i="1"/>
  <c r="R25" i="1"/>
  <c r="R26" i="1"/>
  <c r="R28" i="1"/>
  <c r="R29" i="1"/>
  <c r="R20" i="1"/>
  <c r="R13" i="1"/>
  <c r="R14" i="1"/>
  <c r="R15" i="1"/>
  <c r="R16" i="1"/>
  <c r="R12" i="1"/>
  <c r="P23" i="1"/>
  <c r="P20" i="1"/>
  <c r="P21" i="1" s="1"/>
  <c r="P26" i="1" l="1"/>
  <c r="P29" i="1" s="1"/>
  <c r="P33" i="1" s="1"/>
  <c r="P16" i="1"/>
  <c r="P32" i="1" s="1"/>
  <c r="Q23" i="1"/>
  <c r="Q24" i="1"/>
  <c r="Q25" i="1"/>
  <c r="Q13" i="1"/>
  <c r="Q14" i="1"/>
  <c r="Q15" i="1"/>
  <c r="Q12" i="1"/>
  <c r="P28" i="1" l="1"/>
  <c r="O26" i="1"/>
  <c r="O21" i="1"/>
  <c r="O16" i="1"/>
  <c r="N26" i="1"/>
  <c r="N21" i="1"/>
  <c r="N16" i="1"/>
  <c r="O32" i="1" l="1"/>
  <c r="N32" i="1"/>
  <c r="O28" i="1"/>
  <c r="O34" i="1" s="1"/>
  <c r="O29" i="1"/>
  <c r="O33" i="1" s="1"/>
  <c r="N28" i="1"/>
  <c r="N34" i="1" s="1"/>
  <c r="N29" i="1"/>
  <c r="N33" i="1" s="1"/>
  <c r="F21" i="1"/>
  <c r="F26" i="1"/>
  <c r="F16" i="1"/>
  <c r="F29" i="1" l="1"/>
  <c r="F32" i="1"/>
  <c r="F28" i="1"/>
  <c r="F34" i="1" s="1"/>
  <c r="F33" i="1"/>
  <c r="M26" i="1" l="1"/>
  <c r="M21" i="1"/>
  <c r="M16" i="1"/>
  <c r="M32" i="1" l="1"/>
  <c r="M28" i="1"/>
  <c r="M34" i="1" s="1"/>
  <c r="M29" i="1"/>
  <c r="M33" i="1" s="1"/>
  <c r="L26" i="1"/>
  <c r="L21" i="1"/>
  <c r="L16" i="1"/>
  <c r="L29" i="1" l="1"/>
  <c r="L33" i="1" s="1"/>
  <c r="L32" i="1"/>
  <c r="L28" i="1"/>
  <c r="L34" i="1" s="1"/>
  <c r="K26" i="1"/>
  <c r="K21" i="1"/>
  <c r="K29" i="1" l="1"/>
  <c r="K33" i="1" s="1"/>
  <c r="K28" i="1"/>
  <c r="K34" i="1" s="1"/>
  <c r="J26" i="1"/>
  <c r="J21" i="1"/>
  <c r="J16" i="1"/>
  <c r="K16" i="1"/>
  <c r="K32" i="1" s="1"/>
  <c r="J29" i="1" l="1"/>
  <c r="J33" i="1" s="1"/>
  <c r="J32" i="1"/>
  <c r="J28" i="1"/>
  <c r="J34" i="1" s="1"/>
  <c r="I21" i="1" l="1"/>
  <c r="G21" i="1"/>
  <c r="G26" i="1"/>
  <c r="I26" i="1"/>
  <c r="I16" i="1"/>
  <c r="G16" i="1"/>
  <c r="I29" i="1" l="1"/>
  <c r="I33" i="1" s="1"/>
  <c r="I32" i="1"/>
  <c r="G32" i="1"/>
  <c r="G29" i="1"/>
  <c r="G33" i="1" s="1"/>
  <c r="G28" i="1"/>
  <c r="G34" i="1" s="1"/>
  <c r="I28" i="1"/>
  <c r="I34" i="1" s="1"/>
  <c r="H26" i="1" l="1"/>
  <c r="H21" i="1"/>
  <c r="H16" i="1"/>
  <c r="H29" i="1" l="1"/>
  <c r="H32" i="1"/>
  <c r="H28" i="1"/>
  <c r="H34" i="1" s="1"/>
  <c r="H33" i="1"/>
  <c r="B26" i="1" l="1"/>
  <c r="D16" i="1"/>
  <c r="E16" i="1"/>
  <c r="D21" i="1"/>
  <c r="E21" i="1"/>
  <c r="D26" i="1"/>
  <c r="E26" i="1"/>
  <c r="C16" i="1"/>
  <c r="C21" i="1"/>
  <c r="C29" i="1" l="1"/>
  <c r="C32" i="1"/>
  <c r="E32" i="1"/>
  <c r="D29" i="1"/>
  <c r="D33" i="1" s="1"/>
  <c r="D32" i="1"/>
  <c r="E28" i="1"/>
  <c r="E34" i="1" s="1"/>
  <c r="C33" i="1"/>
  <c r="E29" i="1"/>
  <c r="D28" i="1"/>
  <c r="D34" i="1" s="1"/>
  <c r="C28" i="1"/>
  <c r="C34" i="1" s="1"/>
  <c r="B20" i="1"/>
  <c r="Q20" i="1" s="1"/>
  <c r="B16" i="1"/>
  <c r="B21" i="1" l="1"/>
  <c r="E33" i="1"/>
  <c r="Q21" i="1" l="1"/>
  <c r="B32" i="1"/>
  <c r="B28" i="1"/>
  <c r="B34" i="1" s="1"/>
  <c r="B29" i="1"/>
  <c r="Q29" i="1" s="1"/>
  <c r="Q26" i="1"/>
  <c r="Q16" i="1" l="1"/>
  <c r="B33" i="1"/>
  <c r="Q28" i="1"/>
</calcChain>
</file>

<file path=xl/sharedStrings.xml><?xml version="1.0" encoding="utf-8"?>
<sst xmlns="http://schemas.openxmlformats.org/spreadsheetml/2006/main" count="124" uniqueCount="63">
  <si>
    <t>Expressed in $,000's</t>
  </si>
  <si>
    <t>Year ending in</t>
  </si>
  <si>
    <t>Club Number</t>
  </si>
  <si>
    <t>Enter club name</t>
  </si>
  <si>
    <t>M=Metropolitan Club ; P= Provincial club</t>
  </si>
  <si>
    <t>M</t>
  </si>
  <si>
    <t>Male</t>
  </si>
  <si>
    <t>Female</t>
  </si>
  <si>
    <t>Junior Boys</t>
  </si>
  <si>
    <t>Junior Girls</t>
  </si>
  <si>
    <t>Total</t>
  </si>
  <si>
    <t>Club 1</t>
  </si>
  <si>
    <t>F&amp;B REVENUE</t>
  </si>
  <si>
    <t xml:space="preserve">Bar &amp; Café </t>
  </si>
  <si>
    <t>Total F&amp;B revenue</t>
  </si>
  <si>
    <t>F&amp;B COSTS</t>
  </si>
  <si>
    <t>Bar &amp; Café Wages</t>
  </si>
  <si>
    <t>Bar &amp; Café purchases</t>
  </si>
  <si>
    <t>Bar&amp; Café expenses</t>
  </si>
  <si>
    <t>Total F&amp;B costs</t>
  </si>
  <si>
    <t>Nett F&amp;B Profit</t>
  </si>
  <si>
    <t>Bar &amp; Cafe %GP</t>
  </si>
  <si>
    <t>RATIOS</t>
  </si>
  <si>
    <t>$ F&amp;B turnover/member ($)</t>
  </si>
  <si>
    <t>Bar &amp; Café GP%</t>
  </si>
  <si>
    <t>F&amp;B Profit to F&amp;B Turnover</t>
  </si>
  <si>
    <t xml:space="preserve">M=Metropolitan Clubs </t>
  </si>
  <si>
    <t>P=Provincial clubs</t>
  </si>
  <si>
    <t>S=Small Provincial clubs</t>
  </si>
  <si>
    <t>Pukekohe</t>
  </si>
  <si>
    <t>Club 2</t>
  </si>
  <si>
    <t>Club 3</t>
  </si>
  <si>
    <t>Muriwai</t>
  </si>
  <si>
    <t>Club 4</t>
  </si>
  <si>
    <t>Club 5</t>
  </si>
  <si>
    <t>Club 6</t>
  </si>
  <si>
    <t>Hamilton</t>
  </si>
  <si>
    <t>Tauranga</t>
  </si>
  <si>
    <t>Totals</t>
  </si>
  <si>
    <t>Average</t>
  </si>
  <si>
    <t xml:space="preserve">Club Benchmarking - Financial year ending 2020 </t>
  </si>
  <si>
    <t>Club 7</t>
  </si>
  <si>
    <t>Mt Maung</t>
  </si>
  <si>
    <t>Club 8</t>
  </si>
  <si>
    <t>Club 9</t>
  </si>
  <si>
    <t>Club 10</t>
  </si>
  <si>
    <t>Maraenui</t>
  </si>
  <si>
    <t>Akarana</t>
  </si>
  <si>
    <t>Club 11</t>
  </si>
  <si>
    <t>Club 12</t>
  </si>
  <si>
    <t>Club 13</t>
  </si>
  <si>
    <t>M/kiekie</t>
  </si>
  <si>
    <t>Remuera</t>
  </si>
  <si>
    <t>Club 14</t>
  </si>
  <si>
    <t>P</t>
  </si>
  <si>
    <t>Club 15</t>
  </si>
  <si>
    <t>Nth Shore</t>
  </si>
  <si>
    <t>Shandon</t>
  </si>
  <si>
    <t>Hastings</t>
  </si>
  <si>
    <t>Membership</t>
  </si>
  <si>
    <t>Waimairi B</t>
  </si>
  <si>
    <t>Royal Wgtn</t>
  </si>
  <si>
    <t>Otago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</si>
</sst>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4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5" fontId="3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1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9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9" fontId="1" fillId="2" borderId="1" xfId="2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0" xfId="0" applyFont="1" applyFill="1"/>
    <xf numFmtId="5" fontId="3" fillId="3" borderId="1" xfId="0" applyNumberFormat="1" applyFont="1" applyFill="1" applyBorder="1" applyAlignment="1">
      <alignment horizontal="center"/>
    </xf>
    <xf numFmtId="5" fontId="3" fillId="4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0A47-D47F-42D0-885F-75B5A178A09C}">
  <sheetPr>
    <pageSetUpPr fitToPage="1"/>
  </sheetPr>
  <dimension ref="A1:R38"/>
  <sheetViews>
    <sheetView tabSelected="1" workbookViewId="0">
      <pane xSplit="1" topLeftCell="B1" activePane="topRight" state="frozen"/>
      <selection pane="topRight" activeCell="A7" sqref="A7:XFD7"/>
    </sheetView>
  </sheetViews>
  <sheetFormatPr defaultRowHeight="14.5" x14ac:dyDescent="0.35"/>
  <cols>
    <col min="1" max="1" width="56.90625" style="11" customWidth="1"/>
    <col min="2" max="2" width="9.7265625" style="11" customWidth="1"/>
    <col min="3" max="3" width="9.1796875" customWidth="1"/>
    <col min="4" max="5" width="8.7265625" style="11" customWidth="1"/>
    <col min="7" max="7" width="8.7265625" style="11" customWidth="1"/>
    <col min="8" max="9" width="8.7265625" customWidth="1"/>
    <col min="10" max="10" width="8.26953125" style="11" customWidth="1"/>
    <col min="11" max="11" width="8.7265625" customWidth="1"/>
    <col min="12" max="13" width="8.7265625" style="11" customWidth="1"/>
    <col min="14" max="14" width="9.90625" style="25" bestFit="1" customWidth="1"/>
    <col min="15" max="15" width="10.36328125" style="25" bestFit="1" customWidth="1"/>
    <col min="16" max="16" width="10.36328125" style="25" customWidth="1"/>
    <col min="18" max="18" width="10.08984375" style="11" bestFit="1" customWidth="1"/>
  </cols>
  <sheetData>
    <row r="1" spans="1:18" x14ac:dyDescent="0.35">
      <c r="A1" s="14" t="s">
        <v>40</v>
      </c>
      <c r="B1" s="20"/>
      <c r="C1" s="21"/>
      <c r="D1" s="14"/>
      <c r="E1" s="14"/>
      <c r="F1" s="21"/>
      <c r="G1" s="14"/>
      <c r="H1" s="21"/>
      <c r="I1" s="21"/>
      <c r="J1" s="14"/>
      <c r="K1" s="21"/>
      <c r="L1" s="14"/>
      <c r="M1" s="14"/>
      <c r="N1" s="7"/>
      <c r="O1" s="7"/>
      <c r="P1" s="7"/>
      <c r="Q1" s="21"/>
      <c r="R1" s="14"/>
    </row>
    <row r="2" spans="1:18" x14ac:dyDescent="0.35">
      <c r="A2" s="14"/>
      <c r="B2" s="7"/>
      <c r="C2" s="21"/>
      <c r="D2" s="14"/>
      <c r="E2" s="14"/>
      <c r="F2" s="21"/>
      <c r="G2" s="14"/>
      <c r="H2" s="21"/>
      <c r="I2" s="21"/>
      <c r="J2" s="14"/>
      <c r="K2" s="21"/>
      <c r="L2" s="14"/>
      <c r="M2" s="14"/>
      <c r="N2" s="7"/>
      <c r="O2" s="7"/>
      <c r="P2" s="7"/>
      <c r="Q2" s="21"/>
      <c r="R2" s="14"/>
    </row>
    <row r="3" spans="1:18" x14ac:dyDescent="0.35">
      <c r="A3" s="14" t="s">
        <v>0</v>
      </c>
      <c r="B3" s="7"/>
      <c r="C3" s="21"/>
      <c r="D3" s="14"/>
      <c r="E3" s="14"/>
      <c r="F3" s="21"/>
      <c r="G3" s="14"/>
      <c r="H3" s="21"/>
      <c r="I3" s="21"/>
      <c r="J3" s="14"/>
      <c r="K3" s="21"/>
      <c r="L3" s="14"/>
      <c r="M3" s="14"/>
      <c r="N3" s="7"/>
      <c r="O3" s="7"/>
      <c r="P3" s="7"/>
      <c r="Q3" s="21"/>
      <c r="R3" s="14"/>
    </row>
    <row r="4" spans="1:18" x14ac:dyDescent="0.35">
      <c r="A4" s="14"/>
      <c r="B4" s="7"/>
      <c r="C4" s="21"/>
      <c r="D4" s="14"/>
      <c r="E4" s="14"/>
      <c r="F4" s="21"/>
      <c r="G4" s="14"/>
      <c r="H4" s="21"/>
      <c r="I4" s="21"/>
      <c r="J4" s="14"/>
      <c r="K4" s="21"/>
      <c r="L4" s="14"/>
      <c r="M4" s="14"/>
      <c r="N4" s="7"/>
      <c r="O4" s="7"/>
      <c r="P4" s="7"/>
      <c r="Q4" s="21"/>
      <c r="R4" s="14"/>
    </row>
    <row r="5" spans="1:18" x14ac:dyDescent="0.35">
      <c r="A5" s="14" t="s">
        <v>1</v>
      </c>
      <c r="B5" s="7">
        <v>2020</v>
      </c>
      <c r="C5" s="7">
        <v>2020</v>
      </c>
      <c r="D5" s="7">
        <v>2020</v>
      </c>
      <c r="E5" s="7">
        <v>2020</v>
      </c>
      <c r="F5" s="7">
        <v>2020</v>
      </c>
      <c r="G5" s="7">
        <v>2020</v>
      </c>
      <c r="H5" s="7">
        <v>2020</v>
      </c>
      <c r="I5" s="7">
        <v>2020</v>
      </c>
      <c r="J5" s="7">
        <v>2020</v>
      </c>
      <c r="K5" s="7">
        <v>2020</v>
      </c>
      <c r="L5" s="7">
        <v>2020</v>
      </c>
      <c r="M5" s="7">
        <v>2020</v>
      </c>
      <c r="N5" s="7">
        <v>2020</v>
      </c>
      <c r="O5" s="7">
        <v>2020</v>
      </c>
      <c r="P5" s="7">
        <v>2021</v>
      </c>
      <c r="Q5" s="1"/>
      <c r="R5" s="17"/>
    </row>
    <row r="6" spans="1:18" x14ac:dyDescent="0.35">
      <c r="A6" s="15" t="s">
        <v>2</v>
      </c>
      <c r="B6" s="3" t="s">
        <v>11</v>
      </c>
      <c r="C6" s="3" t="s">
        <v>30</v>
      </c>
      <c r="D6" s="3" t="s">
        <v>31</v>
      </c>
      <c r="E6" s="3" t="s">
        <v>33</v>
      </c>
      <c r="F6" s="3" t="s">
        <v>34</v>
      </c>
      <c r="G6" s="3" t="s">
        <v>35</v>
      </c>
      <c r="H6" s="3" t="s">
        <v>41</v>
      </c>
      <c r="I6" s="3" t="s">
        <v>43</v>
      </c>
      <c r="J6" s="3" t="s">
        <v>44</v>
      </c>
      <c r="K6" s="3" t="s">
        <v>45</v>
      </c>
      <c r="L6" s="3" t="s">
        <v>48</v>
      </c>
      <c r="M6" s="3" t="s">
        <v>49</v>
      </c>
      <c r="N6" s="3" t="s">
        <v>50</v>
      </c>
      <c r="O6" s="3" t="s">
        <v>53</v>
      </c>
      <c r="P6" s="3" t="s">
        <v>55</v>
      </c>
      <c r="Q6" s="1"/>
      <c r="R6" s="17"/>
    </row>
    <row r="7" spans="1:18" s="28" customFormat="1" x14ac:dyDescent="0.35">
      <c r="A7" s="26" t="s">
        <v>3</v>
      </c>
      <c r="B7" s="20" t="s">
        <v>29</v>
      </c>
      <c r="C7" s="20" t="s">
        <v>32</v>
      </c>
      <c r="D7" s="20" t="s">
        <v>36</v>
      </c>
      <c r="E7" s="20" t="s">
        <v>37</v>
      </c>
      <c r="F7" s="20" t="s">
        <v>57</v>
      </c>
      <c r="G7" s="20" t="s">
        <v>46</v>
      </c>
      <c r="H7" s="20" t="s">
        <v>42</v>
      </c>
      <c r="I7" s="20" t="s">
        <v>47</v>
      </c>
      <c r="J7" s="20" t="s">
        <v>51</v>
      </c>
      <c r="K7" s="20" t="s">
        <v>52</v>
      </c>
      <c r="L7" s="20" t="s">
        <v>58</v>
      </c>
      <c r="M7" s="20" t="s">
        <v>56</v>
      </c>
      <c r="N7" s="20" t="s">
        <v>60</v>
      </c>
      <c r="O7" s="20" t="s">
        <v>61</v>
      </c>
      <c r="P7" s="20" t="s">
        <v>62</v>
      </c>
      <c r="Q7" s="27"/>
      <c r="R7" s="27"/>
    </row>
    <row r="8" spans="1:18" x14ac:dyDescent="0.35">
      <c r="A8" s="15" t="s">
        <v>4</v>
      </c>
      <c r="B8" s="3" t="s">
        <v>5</v>
      </c>
      <c r="C8" s="3" t="s">
        <v>5</v>
      </c>
      <c r="D8" s="3" t="s">
        <v>54</v>
      </c>
      <c r="E8" s="3" t="s">
        <v>54</v>
      </c>
      <c r="F8" s="3" t="s">
        <v>5</v>
      </c>
      <c r="G8" s="3" t="s">
        <v>54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54</v>
      </c>
      <c r="M8" s="3" t="s">
        <v>5</v>
      </c>
      <c r="N8" s="3" t="s">
        <v>5</v>
      </c>
      <c r="O8" s="3" t="s">
        <v>5</v>
      </c>
      <c r="P8" s="3" t="s">
        <v>5</v>
      </c>
      <c r="Q8" s="1"/>
      <c r="R8" s="17"/>
    </row>
    <row r="9" spans="1:18" x14ac:dyDescent="0.3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  <c r="R9" s="17"/>
    </row>
    <row r="10" spans="1:18" x14ac:dyDescent="0.35">
      <c r="A10" s="15"/>
      <c r="B10" s="3" t="s">
        <v>11</v>
      </c>
      <c r="C10" s="3" t="s">
        <v>30</v>
      </c>
      <c r="D10" s="3" t="s">
        <v>31</v>
      </c>
      <c r="E10" s="3" t="s">
        <v>33</v>
      </c>
      <c r="F10" s="3" t="s">
        <v>34</v>
      </c>
      <c r="G10" s="3" t="s">
        <v>35</v>
      </c>
      <c r="H10" s="3" t="s">
        <v>41</v>
      </c>
      <c r="I10" s="3" t="s">
        <v>43</v>
      </c>
      <c r="J10" s="3" t="s">
        <v>44</v>
      </c>
      <c r="K10" s="3" t="s">
        <v>45</v>
      </c>
      <c r="L10" s="3" t="s">
        <v>48</v>
      </c>
      <c r="M10" s="3" t="s">
        <v>49</v>
      </c>
      <c r="N10" s="3" t="s">
        <v>50</v>
      </c>
      <c r="O10" s="3" t="s">
        <v>53</v>
      </c>
      <c r="P10" s="3" t="s">
        <v>55</v>
      </c>
      <c r="Q10" s="13" t="s">
        <v>38</v>
      </c>
      <c r="R10" s="13" t="s">
        <v>39</v>
      </c>
    </row>
    <row r="11" spans="1:18" x14ac:dyDescent="0.35">
      <c r="A11" s="15" t="s">
        <v>59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9"/>
      <c r="R11" s="19"/>
    </row>
    <row r="12" spans="1:18" x14ac:dyDescent="0.35">
      <c r="A12" s="16" t="s">
        <v>6</v>
      </c>
      <c r="B12" s="8">
        <v>600</v>
      </c>
      <c r="C12" s="8">
        <v>805</v>
      </c>
      <c r="D12" s="8">
        <v>614</v>
      </c>
      <c r="E12" s="8">
        <v>530</v>
      </c>
      <c r="F12" s="8">
        <v>548</v>
      </c>
      <c r="G12" s="8">
        <v>401</v>
      </c>
      <c r="H12" s="8">
        <v>705</v>
      </c>
      <c r="I12" s="8">
        <v>670</v>
      </c>
      <c r="J12" s="8">
        <v>1053</v>
      </c>
      <c r="K12" s="8">
        <v>1093</v>
      </c>
      <c r="L12" s="8">
        <v>670</v>
      </c>
      <c r="M12" s="8">
        <v>860</v>
      </c>
      <c r="N12" s="8">
        <v>635</v>
      </c>
      <c r="O12" s="8">
        <v>1095</v>
      </c>
      <c r="P12" s="8">
        <v>578</v>
      </c>
      <c r="Q12" s="9">
        <f>SUM(B12:P12)</f>
        <v>10857</v>
      </c>
      <c r="R12" s="19">
        <f>SUM(Q12)/15</f>
        <v>723.8</v>
      </c>
    </row>
    <row r="13" spans="1:18" x14ac:dyDescent="0.35">
      <c r="A13" s="16" t="s">
        <v>7</v>
      </c>
      <c r="B13" s="8">
        <v>159</v>
      </c>
      <c r="C13" s="8">
        <v>106</v>
      </c>
      <c r="D13" s="8">
        <v>172</v>
      </c>
      <c r="E13" s="8">
        <v>239</v>
      </c>
      <c r="F13" s="8">
        <v>128</v>
      </c>
      <c r="G13" s="8">
        <v>166</v>
      </c>
      <c r="H13" s="8">
        <v>301</v>
      </c>
      <c r="I13" s="8">
        <v>173</v>
      </c>
      <c r="J13" s="8">
        <v>194</v>
      </c>
      <c r="K13" s="8">
        <v>465</v>
      </c>
      <c r="L13" s="8">
        <v>247</v>
      </c>
      <c r="M13" s="8">
        <v>305</v>
      </c>
      <c r="N13" s="8">
        <v>86</v>
      </c>
      <c r="O13" s="8">
        <v>312</v>
      </c>
      <c r="P13" s="8">
        <v>100</v>
      </c>
      <c r="Q13" s="9">
        <f>SUM(B13:P13)</f>
        <v>3153</v>
      </c>
      <c r="R13" s="19">
        <f t="shared" ref="R13:R16" si="0">SUM(Q13)/15</f>
        <v>210.2</v>
      </c>
    </row>
    <row r="14" spans="1:18" x14ac:dyDescent="0.35">
      <c r="A14" s="16" t="s">
        <v>8</v>
      </c>
      <c r="B14" s="8">
        <v>47</v>
      </c>
      <c r="C14" s="8">
        <v>21</v>
      </c>
      <c r="D14" s="8">
        <v>67</v>
      </c>
      <c r="E14" s="8">
        <v>40</v>
      </c>
      <c r="F14" s="8">
        <v>30</v>
      </c>
      <c r="G14" s="8">
        <v>66</v>
      </c>
      <c r="H14" s="8">
        <v>79</v>
      </c>
      <c r="I14" s="8">
        <v>50</v>
      </c>
      <c r="J14" s="8">
        <v>46</v>
      </c>
      <c r="K14" s="8">
        <v>85</v>
      </c>
      <c r="L14" s="8">
        <v>40</v>
      </c>
      <c r="M14" s="8">
        <v>63</v>
      </c>
      <c r="N14" s="8">
        <v>31</v>
      </c>
      <c r="O14" s="8">
        <v>71</v>
      </c>
      <c r="P14" s="8">
        <v>9</v>
      </c>
      <c r="Q14" s="9">
        <f>SUM(B14:P14)</f>
        <v>745</v>
      </c>
      <c r="R14" s="19">
        <f t="shared" si="0"/>
        <v>49.666666666666664</v>
      </c>
    </row>
    <row r="15" spans="1:18" x14ac:dyDescent="0.35">
      <c r="A15" s="16" t="s">
        <v>9</v>
      </c>
      <c r="B15" s="8">
        <v>9</v>
      </c>
      <c r="C15" s="8">
        <v>7</v>
      </c>
      <c r="D15" s="8">
        <v>10</v>
      </c>
      <c r="E15" s="8">
        <v>15</v>
      </c>
      <c r="F15" s="8">
        <v>18</v>
      </c>
      <c r="G15" s="8">
        <v>3</v>
      </c>
      <c r="H15" s="8">
        <v>13</v>
      </c>
      <c r="I15" s="8">
        <v>26</v>
      </c>
      <c r="J15" s="8">
        <v>17</v>
      </c>
      <c r="K15" s="8">
        <v>30</v>
      </c>
      <c r="L15" s="8">
        <v>8</v>
      </c>
      <c r="M15" s="8">
        <v>34</v>
      </c>
      <c r="N15" s="8">
        <v>6</v>
      </c>
      <c r="O15" s="8">
        <v>27</v>
      </c>
      <c r="P15" s="8">
        <v>0</v>
      </c>
      <c r="Q15" s="9">
        <f>SUM(B15:P15)</f>
        <v>223</v>
      </c>
      <c r="R15" s="19">
        <f t="shared" si="0"/>
        <v>14.866666666666667</v>
      </c>
    </row>
    <row r="16" spans="1:18" s="2" customFormat="1" x14ac:dyDescent="0.35">
      <c r="A16" s="15" t="s">
        <v>10</v>
      </c>
      <c r="B16" s="3">
        <f t="shared" ref="B16" si="1">SUM(B12:B15)</f>
        <v>815</v>
      </c>
      <c r="C16" s="3">
        <f t="shared" ref="C16:P16" si="2">SUM(C12:C15)</f>
        <v>939</v>
      </c>
      <c r="D16" s="3">
        <f t="shared" si="2"/>
        <v>863</v>
      </c>
      <c r="E16" s="3">
        <f t="shared" si="2"/>
        <v>824</v>
      </c>
      <c r="F16" s="3">
        <f t="shared" si="2"/>
        <v>724</v>
      </c>
      <c r="G16" s="3">
        <f>SUM(G12:G15)</f>
        <v>636</v>
      </c>
      <c r="H16" s="3">
        <f t="shared" si="2"/>
        <v>1098</v>
      </c>
      <c r="I16" s="3">
        <f t="shared" si="2"/>
        <v>919</v>
      </c>
      <c r="J16" s="3">
        <f t="shared" si="2"/>
        <v>1310</v>
      </c>
      <c r="K16" s="3">
        <f t="shared" si="2"/>
        <v>1673</v>
      </c>
      <c r="L16" s="3">
        <f t="shared" si="2"/>
        <v>965</v>
      </c>
      <c r="M16" s="3">
        <f t="shared" si="2"/>
        <v>1262</v>
      </c>
      <c r="N16" s="3">
        <f t="shared" si="2"/>
        <v>758</v>
      </c>
      <c r="O16" s="3">
        <f t="shared" si="2"/>
        <v>1505</v>
      </c>
      <c r="P16" s="3">
        <f t="shared" si="2"/>
        <v>687</v>
      </c>
      <c r="Q16" s="9">
        <f>SUM(B16:P16)</f>
        <v>14978</v>
      </c>
      <c r="R16" s="19">
        <f t="shared" si="0"/>
        <v>998.5333333333333</v>
      </c>
    </row>
    <row r="17" spans="1:18" x14ac:dyDescent="0.35">
      <c r="A17" s="1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"/>
      <c r="Q17" s="9"/>
      <c r="R17" s="19"/>
    </row>
    <row r="18" spans="1:18" x14ac:dyDescent="0.35">
      <c r="A18" s="14"/>
      <c r="B18" s="3" t="s">
        <v>11</v>
      </c>
      <c r="C18" s="3" t="s">
        <v>30</v>
      </c>
      <c r="D18" s="3" t="s">
        <v>31</v>
      </c>
      <c r="E18" s="3" t="s">
        <v>33</v>
      </c>
      <c r="F18" s="3" t="s">
        <v>34</v>
      </c>
      <c r="G18" s="3" t="s">
        <v>35</v>
      </c>
      <c r="H18" s="3" t="s">
        <v>41</v>
      </c>
      <c r="I18" s="3" t="s">
        <v>43</v>
      </c>
      <c r="J18" s="3" t="s">
        <v>44</v>
      </c>
      <c r="K18" s="3" t="s">
        <v>45</v>
      </c>
      <c r="L18" s="3" t="s">
        <v>48</v>
      </c>
      <c r="M18" s="3" t="s">
        <v>49</v>
      </c>
      <c r="N18" s="3" t="s">
        <v>50</v>
      </c>
      <c r="O18" s="3" t="s">
        <v>53</v>
      </c>
      <c r="P18" s="3" t="s">
        <v>55</v>
      </c>
      <c r="Q18" s="13" t="s">
        <v>38</v>
      </c>
      <c r="R18" s="13" t="s">
        <v>39</v>
      </c>
    </row>
    <row r="19" spans="1:18" x14ac:dyDescent="0.35">
      <c r="A19" s="14" t="s">
        <v>12</v>
      </c>
      <c r="B19" s="10"/>
      <c r="C19" s="10"/>
      <c r="D19" s="10"/>
      <c r="E19" s="10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9"/>
      <c r="R19" s="19"/>
    </row>
    <row r="20" spans="1:18" x14ac:dyDescent="0.35">
      <c r="A20" s="17" t="s">
        <v>13</v>
      </c>
      <c r="B20" s="9">
        <f>220+136</f>
        <v>356</v>
      </c>
      <c r="C20" s="9">
        <v>394</v>
      </c>
      <c r="D20" s="9">
        <v>328</v>
      </c>
      <c r="E20" s="9">
        <v>389</v>
      </c>
      <c r="F20" s="9">
        <v>174</v>
      </c>
      <c r="G20" s="9">
        <v>331</v>
      </c>
      <c r="H20" s="9">
        <v>762</v>
      </c>
      <c r="I20" s="9">
        <v>395</v>
      </c>
      <c r="J20" s="9">
        <v>386</v>
      </c>
      <c r="K20" s="9">
        <v>1153</v>
      </c>
      <c r="L20" s="9">
        <v>527</v>
      </c>
      <c r="M20" s="9">
        <v>275</v>
      </c>
      <c r="N20" s="9">
        <v>338</v>
      </c>
      <c r="O20" s="9">
        <v>878</v>
      </c>
      <c r="P20" s="9">
        <f>50+195+24</f>
        <v>269</v>
      </c>
      <c r="Q20" s="9">
        <f>SUM(B20:P20)</f>
        <v>6955</v>
      </c>
      <c r="R20" s="19">
        <f>SUM(Q20)/15</f>
        <v>463.66666666666669</v>
      </c>
    </row>
    <row r="21" spans="1:18" x14ac:dyDescent="0.35">
      <c r="A21" s="14" t="s">
        <v>14</v>
      </c>
      <c r="B21" s="10">
        <f t="shared" ref="B21:C21" si="3">SUM(B20:B20)</f>
        <v>356</v>
      </c>
      <c r="C21" s="10">
        <f t="shared" si="3"/>
        <v>394</v>
      </c>
      <c r="D21" s="10">
        <f t="shared" ref="D21:E21" si="4">SUM(D20:D20)</f>
        <v>328</v>
      </c>
      <c r="E21" s="10">
        <f t="shared" si="4"/>
        <v>389</v>
      </c>
      <c r="F21" s="10">
        <f t="shared" ref="F21" si="5">SUM(F20:F20)</f>
        <v>174</v>
      </c>
      <c r="G21" s="10">
        <f>SUM(G20:G20)</f>
        <v>331</v>
      </c>
      <c r="H21" s="10">
        <f t="shared" ref="H21:O21" si="6">SUM(H20:H20)</f>
        <v>762</v>
      </c>
      <c r="I21" s="10">
        <f t="shared" si="6"/>
        <v>395</v>
      </c>
      <c r="J21" s="10">
        <f t="shared" si="6"/>
        <v>386</v>
      </c>
      <c r="K21" s="10">
        <f t="shared" si="6"/>
        <v>1153</v>
      </c>
      <c r="L21" s="10">
        <f t="shared" si="6"/>
        <v>527</v>
      </c>
      <c r="M21" s="10">
        <f t="shared" si="6"/>
        <v>275</v>
      </c>
      <c r="N21" s="10">
        <f t="shared" si="6"/>
        <v>338</v>
      </c>
      <c r="O21" s="10">
        <f t="shared" si="6"/>
        <v>878</v>
      </c>
      <c r="P21" s="10">
        <f t="shared" ref="P21" si="7">SUM(P20:P20)</f>
        <v>269</v>
      </c>
      <c r="Q21" s="9">
        <f>SUM(B21:P21)</f>
        <v>6955</v>
      </c>
      <c r="R21" s="19">
        <f t="shared" ref="R21:R30" si="8">SUM(Q21)/15</f>
        <v>463.66666666666669</v>
      </c>
    </row>
    <row r="22" spans="1:18" x14ac:dyDescent="0.35">
      <c r="A22" s="14" t="s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9"/>
      <c r="R22" s="19"/>
    </row>
    <row r="23" spans="1:18" x14ac:dyDescent="0.35">
      <c r="A23" s="17" t="s">
        <v>16</v>
      </c>
      <c r="B23" s="9">
        <v>155</v>
      </c>
      <c r="C23" s="9">
        <v>256</v>
      </c>
      <c r="D23" s="9">
        <v>63</v>
      </c>
      <c r="E23" s="9">
        <v>160</v>
      </c>
      <c r="F23" s="9">
        <v>19</v>
      </c>
      <c r="G23" s="9">
        <v>120</v>
      </c>
      <c r="H23" s="9">
        <v>312</v>
      </c>
      <c r="I23" s="9">
        <v>112</v>
      </c>
      <c r="J23" s="9">
        <v>91</v>
      </c>
      <c r="K23" s="9">
        <v>602</v>
      </c>
      <c r="L23" s="9">
        <v>288</v>
      </c>
      <c r="M23" s="9">
        <v>75</v>
      </c>
      <c r="N23" s="9">
        <v>173</v>
      </c>
      <c r="O23" s="9">
        <v>258</v>
      </c>
      <c r="P23" s="9">
        <f>10+48+33</f>
        <v>91</v>
      </c>
      <c r="Q23" s="9">
        <f>SUM(B23:P23)</f>
        <v>2775</v>
      </c>
      <c r="R23" s="19">
        <f t="shared" si="8"/>
        <v>185</v>
      </c>
    </row>
    <row r="24" spans="1:18" x14ac:dyDescent="0.35">
      <c r="A24" s="17" t="s">
        <v>17</v>
      </c>
      <c r="B24" s="9">
        <v>159</v>
      </c>
      <c r="C24" s="9">
        <v>175</v>
      </c>
      <c r="D24" s="9">
        <v>131</v>
      </c>
      <c r="E24" s="9">
        <v>167</v>
      </c>
      <c r="F24" s="9">
        <v>73</v>
      </c>
      <c r="G24" s="9">
        <v>135</v>
      </c>
      <c r="H24" s="9">
        <v>265</v>
      </c>
      <c r="I24" s="9">
        <v>152</v>
      </c>
      <c r="J24" s="9">
        <v>124</v>
      </c>
      <c r="K24" s="9">
        <v>485</v>
      </c>
      <c r="L24" s="9">
        <v>240</v>
      </c>
      <c r="M24" s="9">
        <v>133</v>
      </c>
      <c r="N24" s="9">
        <v>153</v>
      </c>
      <c r="O24" s="9">
        <v>427</v>
      </c>
      <c r="P24" s="9">
        <v>81</v>
      </c>
      <c r="Q24" s="9">
        <f>SUM(B24:P24)</f>
        <v>2900</v>
      </c>
      <c r="R24" s="19">
        <f t="shared" si="8"/>
        <v>193.33333333333334</v>
      </c>
    </row>
    <row r="25" spans="1:18" x14ac:dyDescent="0.35">
      <c r="A25" s="17" t="s">
        <v>18</v>
      </c>
      <c r="B25" s="9">
        <v>10</v>
      </c>
      <c r="C25" s="9">
        <v>19</v>
      </c>
      <c r="D25" s="9">
        <v>7</v>
      </c>
      <c r="E25" s="9">
        <v>5</v>
      </c>
      <c r="F25" s="9">
        <v>8</v>
      </c>
      <c r="G25" s="9">
        <v>7</v>
      </c>
      <c r="H25" s="9">
        <v>48</v>
      </c>
      <c r="I25" s="9">
        <v>20</v>
      </c>
      <c r="J25" s="9">
        <v>76</v>
      </c>
      <c r="K25" s="9">
        <v>52</v>
      </c>
      <c r="L25" s="9"/>
      <c r="M25" s="9">
        <v>15</v>
      </c>
      <c r="N25" s="9">
        <v>0</v>
      </c>
      <c r="O25" s="9">
        <v>33</v>
      </c>
      <c r="P25" s="9">
        <v>16</v>
      </c>
      <c r="Q25" s="9">
        <f>SUM(B25:P25)</f>
        <v>316</v>
      </c>
      <c r="R25" s="19">
        <f t="shared" si="8"/>
        <v>21.066666666666666</v>
      </c>
    </row>
    <row r="26" spans="1:18" x14ac:dyDescent="0.35">
      <c r="A26" s="14" t="s">
        <v>19</v>
      </c>
      <c r="B26" s="10">
        <f>SUM(B23:B25)</f>
        <v>324</v>
      </c>
      <c r="C26" s="10">
        <v>449</v>
      </c>
      <c r="D26" s="10">
        <f>SUM(D23:D25)</f>
        <v>201</v>
      </c>
      <c r="E26" s="10">
        <f>SUM(E23:E25)</f>
        <v>332</v>
      </c>
      <c r="F26" s="10">
        <f>SUM(F23:F25)</f>
        <v>100</v>
      </c>
      <c r="G26" s="10">
        <f>SUM(G23:G25)</f>
        <v>262</v>
      </c>
      <c r="H26" s="10">
        <f>SUM(H23:H25)</f>
        <v>625</v>
      </c>
      <c r="I26" s="10">
        <f t="shared" ref="I26:O26" si="9">SUM(I23:I25)</f>
        <v>284</v>
      </c>
      <c r="J26" s="10">
        <f t="shared" si="9"/>
        <v>291</v>
      </c>
      <c r="K26" s="10">
        <f t="shared" si="9"/>
        <v>1139</v>
      </c>
      <c r="L26" s="10">
        <f t="shared" si="9"/>
        <v>528</v>
      </c>
      <c r="M26" s="10">
        <f t="shared" si="9"/>
        <v>223</v>
      </c>
      <c r="N26" s="10">
        <f t="shared" si="9"/>
        <v>326</v>
      </c>
      <c r="O26" s="10">
        <f t="shared" si="9"/>
        <v>718</v>
      </c>
      <c r="P26" s="10">
        <f t="shared" ref="P26" si="10">SUM(P23:P25)</f>
        <v>188</v>
      </c>
      <c r="Q26" s="9">
        <f>SUM(B26:P26)</f>
        <v>5990</v>
      </c>
      <c r="R26" s="19">
        <f t="shared" si="8"/>
        <v>399.33333333333331</v>
      </c>
    </row>
    <row r="27" spans="1:18" x14ac:dyDescent="0.35">
      <c r="A27" s="1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9"/>
    </row>
    <row r="28" spans="1:18" x14ac:dyDescent="0.35">
      <c r="A28" s="14" t="s">
        <v>20</v>
      </c>
      <c r="B28" s="10">
        <f t="shared" ref="B28:E28" si="11">SUM(B21-B26)</f>
        <v>32</v>
      </c>
      <c r="C28" s="10">
        <f t="shared" si="11"/>
        <v>-55</v>
      </c>
      <c r="D28" s="10">
        <f t="shared" si="11"/>
        <v>127</v>
      </c>
      <c r="E28" s="10">
        <f t="shared" si="11"/>
        <v>57</v>
      </c>
      <c r="F28" s="10">
        <f t="shared" ref="F28" si="12">SUM(F21-F26)</f>
        <v>74</v>
      </c>
      <c r="G28" s="10">
        <f>SUM(G21-G26)</f>
        <v>69</v>
      </c>
      <c r="H28" s="10">
        <f t="shared" ref="H28:M28" si="13">SUM(H21-H26)</f>
        <v>137</v>
      </c>
      <c r="I28" s="10">
        <f t="shared" si="13"/>
        <v>111</v>
      </c>
      <c r="J28" s="10">
        <f t="shared" si="13"/>
        <v>95</v>
      </c>
      <c r="K28" s="10">
        <f t="shared" si="13"/>
        <v>14</v>
      </c>
      <c r="L28" s="10">
        <f t="shared" si="13"/>
        <v>-1</v>
      </c>
      <c r="M28" s="10">
        <f t="shared" si="13"/>
        <v>52</v>
      </c>
      <c r="N28" s="10">
        <f>SUM(N21-N26)</f>
        <v>12</v>
      </c>
      <c r="O28" s="10">
        <f>SUM(O21-O26)</f>
        <v>160</v>
      </c>
      <c r="P28" s="10">
        <f>SUM(P21-P26)</f>
        <v>81</v>
      </c>
      <c r="Q28" s="9">
        <f>SUM(B28:P28)</f>
        <v>965</v>
      </c>
      <c r="R28" s="19">
        <f t="shared" si="8"/>
        <v>64.333333333333329</v>
      </c>
    </row>
    <row r="29" spans="1:18" x14ac:dyDescent="0.35">
      <c r="A29" s="14" t="s">
        <v>21</v>
      </c>
      <c r="B29" s="10">
        <f t="shared" ref="B29:G29" si="14">SUM(B21-B24)/B21*100</f>
        <v>55.337078651685388</v>
      </c>
      <c r="C29" s="10">
        <f t="shared" si="14"/>
        <v>55.583756345177662</v>
      </c>
      <c r="D29" s="10">
        <f t="shared" si="14"/>
        <v>60.060975609756099</v>
      </c>
      <c r="E29" s="10">
        <f t="shared" si="14"/>
        <v>57.069408740359897</v>
      </c>
      <c r="F29" s="10">
        <f t="shared" si="14"/>
        <v>58.045977011494251</v>
      </c>
      <c r="G29" s="10">
        <f t="shared" si="14"/>
        <v>59.21450151057401</v>
      </c>
      <c r="H29" s="10">
        <f t="shared" ref="H29:O29" si="15">SUM(H21-H24)/H21*100</f>
        <v>65.223097112860899</v>
      </c>
      <c r="I29" s="10">
        <f t="shared" si="15"/>
        <v>61.518987341772146</v>
      </c>
      <c r="J29" s="10">
        <f t="shared" si="15"/>
        <v>67.875647668393782</v>
      </c>
      <c r="K29" s="10">
        <f t="shared" si="15"/>
        <v>57.935819601040762</v>
      </c>
      <c r="L29" s="10">
        <f t="shared" si="15"/>
        <v>54.459203036053125</v>
      </c>
      <c r="M29" s="10">
        <f t="shared" si="15"/>
        <v>51.636363636363633</v>
      </c>
      <c r="N29" s="10">
        <f t="shared" si="15"/>
        <v>54.73372781065089</v>
      </c>
      <c r="O29" s="10">
        <f t="shared" si="15"/>
        <v>51.36674259681093</v>
      </c>
      <c r="P29" s="10">
        <f>SUM(P21-P26)/P21*100</f>
        <v>30.111524163568777</v>
      </c>
      <c r="Q29" s="9">
        <f>SUM(B29:P29)</f>
        <v>840.17281083656223</v>
      </c>
      <c r="R29" s="19">
        <f t="shared" si="8"/>
        <v>56.011520722437481</v>
      </c>
    </row>
    <row r="30" spans="1:18" x14ac:dyDescent="0.35">
      <c r="A30" s="1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9"/>
      <c r="R30" s="19"/>
    </row>
    <row r="31" spans="1:18" x14ac:dyDescent="0.35">
      <c r="A31" s="14" t="s">
        <v>22</v>
      </c>
      <c r="B31" s="3" t="s">
        <v>11</v>
      </c>
      <c r="C31" s="3" t="s">
        <v>30</v>
      </c>
      <c r="D31" s="3" t="s">
        <v>31</v>
      </c>
      <c r="E31" s="3" t="s">
        <v>33</v>
      </c>
      <c r="F31" s="3" t="s">
        <v>34</v>
      </c>
      <c r="G31" s="3" t="s">
        <v>35</v>
      </c>
      <c r="H31" s="3" t="s">
        <v>41</v>
      </c>
      <c r="I31" s="3" t="s">
        <v>43</v>
      </c>
      <c r="J31" s="3" t="s">
        <v>44</v>
      </c>
      <c r="K31" s="3" t="s">
        <v>45</v>
      </c>
      <c r="L31" s="3" t="s">
        <v>48</v>
      </c>
      <c r="M31" s="3" t="s">
        <v>49</v>
      </c>
      <c r="N31" s="3" t="s">
        <v>50</v>
      </c>
      <c r="O31" s="3" t="s">
        <v>53</v>
      </c>
      <c r="P31" s="3" t="s">
        <v>55</v>
      </c>
      <c r="Q31" s="3"/>
      <c r="R31" s="12" t="s">
        <v>39</v>
      </c>
    </row>
    <row r="32" spans="1:18" x14ac:dyDescent="0.35">
      <c r="A32" s="17" t="s">
        <v>23</v>
      </c>
      <c r="B32" s="29">
        <f t="shared" ref="B32:P32" si="16">SUM(B21/B16)*100</f>
        <v>43.680981595092021</v>
      </c>
      <c r="C32" s="29">
        <f t="shared" si="16"/>
        <v>41.959531416400424</v>
      </c>
      <c r="D32" s="29">
        <f t="shared" si="16"/>
        <v>38.006952491309384</v>
      </c>
      <c r="E32" s="30">
        <f t="shared" si="16"/>
        <v>47.208737864077669</v>
      </c>
      <c r="F32" s="29">
        <f t="shared" si="16"/>
        <v>24.033149171270718</v>
      </c>
      <c r="G32" s="30">
        <f t="shared" si="16"/>
        <v>52.04402515723271</v>
      </c>
      <c r="H32" s="30">
        <f t="shared" si="16"/>
        <v>69.398907103825138</v>
      </c>
      <c r="I32" s="29">
        <f t="shared" si="16"/>
        <v>42.981501632208925</v>
      </c>
      <c r="J32" s="29">
        <f t="shared" si="16"/>
        <v>29.465648854961835</v>
      </c>
      <c r="K32" s="30">
        <f t="shared" si="16"/>
        <v>68.918111177525404</v>
      </c>
      <c r="L32" s="30">
        <f t="shared" si="16"/>
        <v>54.611398963730572</v>
      </c>
      <c r="M32" s="29">
        <f t="shared" si="16"/>
        <v>21.790808240887479</v>
      </c>
      <c r="N32" s="4">
        <f t="shared" si="16"/>
        <v>44.591029023746707</v>
      </c>
      <c r="O32" s="30">
        <f t="shared" si="16"/>
        <v>58.338870431893689</v>
      </c>
      <c r="P32" s="29">
        <f t="shared" si="16"/>
        <v>39.155749636098982</v>
      </c>
      <c r="Q32" s="4"/>
      <c r="R32" s="24">
        <f>SUM(B32:P32)/15</f>
        <v>45.079026850684123</v>
      </c>
    </row>
    <row r="33" spans="1:18" x14ac:dyDescent="0.35">
      <c r="A33" s="17" t="s">
        <v>24</v>
      </c>
      <c r="B33" s="31">
        <f t="shared" ref="B33:D33" si="17">SUM(B29)/100</f>
        <v>0.5533707865168539</v>
      </c>
      <c r="C33" s="6">
        <f t="shared" si="17"/>
        <v>0.5558375634517766</v>
      </c>
      <c r="D33" s="31">
        <f t="shared" si="17"/>
        <v>0.60060975609756095</v>
      </c>
      <c r="E33" s="32">
        <f>SUM(E29)/100</f>
        <v>0.57069408740359895</v>
      </c>
      <c r="F33" s="32">
        <f>SUM(F29)/100</f>
        <v>0.58045977011494254</v>
      </c>
      <c r="G33" s="32">
        <f>SUM(G29)/100</f>
        <v>0.59214501510574014</v>
      </c>
      <c r="H33" s="31">
        <f>SUM(H29)/100</f>
        <v>0.65223097112860895</v>
      </c>
      <c r="I33" s="31">
        <f t="shared" ref="I33" si="18">SUM(I29)/100</f>
        <v>0.61518987341772147</v>
      </c>
      <c r="J33" s="31">
        <f t="shared" ref="J33:K33" si="19">SUM(J29)/100</f>
        <v>0.67875647668393779</v>
      </c>
      <c r="K33" s="31">
        <f t="shared" si="19"/>
        <v>0.57935819601040761</v>
      </c>
      <c r="L33" s="32">
        <f t="shared" ref="L33:M33" si="20">SUM(L29)/100</f>
        <v>0.54459203036053128</v>
      </c>
      <c r="M33" s="32">
        <f t="shared" si="20"/>
        <v>0.51636363636363636</v>
      </c>
      <c r="N33" s="31">
        <f t="shared" ref="N33:O33" si="21">SUM(N29)/100</f>
        <v>0.5473372781065089</v>
      </c>
      <c r="O33" s="32">
        <f t="shared" si="21"/>
        <v>0.51366742596810933</v>
      </c>
      <c r="P33" s="32">
        <f t="shared" ref="P33:Q33" si="22">SUM(P29)/100</f>
        <v>0.30111524163568776</v>
      </c>
      <c r="Q33" s="6"/>
      <c r="R33" s="23">
        <f>SUM(B33:P33)/15</f>
        <v>0.56011520722437491</v>
      </c>
    </row>
    <row r="34" spans="1:18" x14ac:dyDescent="0.35">
      <c r="A34" s="17" t="s">
        <v>25</v>
      </c>
      <c r="B34" s="34">
        <f t="shared" ref="B34:H34" si="23">SUM(B28/B21)</f>
        <v>8.98876404494382E-2</v>
      </c>
      <c r="C34" s="34">
        <f t="shared" si="23"/>
        <v>-0.13959390862944163</v>
      </c>
      <c r="D34" s="33">
        <f t="shared" si="23"/>
        <v>0.38719512195121952</v>
      </c>
      <c r="E34" s="34">
        <f t="shared" si="23"/>
        <v>0.14652956298200515</v>
      </c>
      <c r="F34" s="33">
        <f t="shared" ref="F34" si="24">SUM(F28/F21)</f>
        <v>0.42528735632183906</v>
      </c>
      <c r="G34" s="33">
        <f>SUM(G28/G21)</f>
        <v>0.20845921450151059</v>
      </c>
      <c r="H34" s="33">
        <f t="shared" si="23"/>
        <v>0.17979002624671916</v>
      </c>
      <c r="I34" s="33">
        <f t="shared" ref="I34" si="25">SUM(I28/I21)</f>
        <v>0.2810126582278481</v>
      </c>
      <c r="J34" s="33">
        <f t="shared" ref="J34:K34" si="26">SUM(J28/J21)</f>
        <v>0.24611398963730569</v>
      </c>
      <c r="K34" s="34">
        <f t="shared" si="26"/>
        <v>1.2142237640936688E-2</v>
      </c>
      <c r="L34" s="34">
        <f t="shared" ref="L34:M34" si="27">SUM(L28/L21)</f>
        <v>-1.8975332068311196E-3</v>
      </c>
      <c r="M34" s="33">
        <f t="shared" si="27"/>
        <v>0.18909090909090909</v>
      </c>
      <c r="N34" s="34">
        <f>SUM(N28/N21)</f>
        <v>3.5502958579881658E-2</v>
      </c>
      <c r="O34" s="33">
        <f>SUM(O28/O21)</f>
        <v>0.18223234624145787</v>
      </c>
      <c r="P34" s="33">
        <f t="shared" ref="P34:Q34" si="28">SUM(P28/P21)</f>
        <v>0.30111524163568776</v>
      </c>
      <c r="Q34" s="5"/>
      <c r="R34" s="23">
        <f>SUM(B34:P34)/15</f>
        <v>0.16952452144469901</v>
      </c>
    </row>
    <row r="35" spans="1:18" x14ac:dyDescent="0.35">
      <c r="A35" s="18"/>
      <c r="B35" s="5"/>
      <c r="C35" s="1"/>
      <c r="D35" s="17"/>
      <c r="E35" s="17"/>
      <c r="F35" s="1"/>
      <c r="G35" s="17"/>
      <c r="H35" s="1"/>
      <c r="I35" s="1"/>
      <c r="J35" s="17"/>
      <c r="K35" s="1"/>
      <c r="L35" s="17"/>
      <c r="M35" s="17"/>
      <c r="N35" s="22"/>
      <c r="O35" s="22"/>
      <c r="P35" s="22"/>
      <c r="Q35" s="1"/>
      <c r="R35" s="17"/>
    </row>
    <row r="36" spans="1:18" x14ac:dyDescent="0.35">
      <c r="A36" s="17" t="s">
        <v>26</v>
      </c>
      <c r="B36" s="22"/>
      <c r="C36" s="1"/>
      <c r="D36" s="17"/>
      <c r="E36" s="17"/>
      <c r="F36" s="1"/>
      <c r="G36" s="17"/>
      <c r="H36" s="1"/>
      <c r="I36" s="1"/>
      <c r="J36" s="17"/>
      <c r="K36" s="1"/>
      <c r="L36" s="17"/>
      <c r="M36" s="17"/>
      <c r="N36" s="22"/>
      <c r="O36" s="22"/>
      <c r="P36" s="22"/>
      <c r="Q36" s="1"/>
      <c r="R36" s="17"/>
    </row>
    <row r="37" spans="1:18" x14ac:dyDescent="0.35">
      <c r="A37" s="17" t="s">
        <v>27</v>
      </c>
      <c r="B37" s="22"/>
      <c r="C37" s="1"/>
      <c r="D37" s="17"/>
      <c r="E37" s="17"/>
      <c r="F37" s="1"/>
      <c r="G37" s="17"/>
      <c r="H37" s="1"/>
      <c r="I37" s="1"/>
      <c r="J37" s="17"/>
      <c r="K37" s="1"/>
      <c r="L37" s="17"/>
      <c r="M37" s="17"/>
      <c r="N37" s="22"/>
      <c r="O37" s="22"/>
      <c r="P37" s="22"/>
      <c r="Q37" s="1"/>
      <c r="R37" s="17"/>
    </row>
    <row r="38" spans="1:18" x14ac:dyDescent="0.35">
      <c r="A38" s="17" t="s">
        <v>28</v>
      </c>
      <c r="B38" s="22"/>
      <c r="C38" s="1"/>
      <c r="D38" s="17"/>
      <c r="E38" s="17"/>
      <c r="G38" s="17"/>
      <c r="H38" s="1"/>
      <c r="I38" s="1"/>
      <c r="J38" s="17"/>
      <c r="K38" s="1"/>
      <c r="L38" s="17"/>
      <c r="M38" s="17"/>
      <c r="N38" s="22"/>
      <c r="O38" s="22"/>
      <c r="P38" s="22"/>
      <c r="Q38" s="1"/>
      <c r="R38" s="17"/>
    </row>
  </sheetData>
  <sheetProtection selectLockedCells="1" selectUnlockedCells="1"/>
  <phoneticPr fontId="4" type="noConversion"/>
  <pageMargins left="0.7" right="0.7" top="0.75" bottom="0.75" header="0.3" footer="0.3"/>
  <pageSetup paperSize="9" scale="7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 Topp</dc:creator>
  <cp:lastModifiedBy>Des Topp</cp:lastModifiedBy>
  <cp:lastPrinted>2020-11-28T22:55:12Z</cp:lastPrinted>
  <dcterms:created xsi:type="dcterms:W3CDTF">2020-10-29T04:45:18Z</dcterms:created>
  <dcterms:modified xsi:type="dcterms:W3CDTF">2021-07-10T23:39:01Z</dcterms:modified>
</cp:coreProperties>
</file>